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chmidj\Desktop\"/>
    </mc:Choice>
  </mc:AlternateContent>
  <xr:revisionPtr revIDLastSave="0" documentId="13_ncr:1_{6EAF558E-BC06-40CE-8952-59661BAD595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le1" sheetId="3" r:id="rId1"/>
  </sheets>
  <definedNames>
    <definedName name="bottom">Tabelle1!$B$5</definedName>
    <definedName name="EC50_">Tabelle1!$B$8</definedName>
    <definedName name="Hillslope">Tabelle1!$B$6</definedName>
    <definedName name="solver_adj" localSheetId="0" hidden="1">Tabelle1!$B$5:$B$8</definedName>
    <definedName name="solver_cvg" localSheetId="0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Tabelle1!$F$7</definedName>
    <definedName name="solver_pre" localSheetId="0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1</definedName>
    <definedName name="solver_typ" localSheetId="0" hidden="1">2</definedName>
    <definedName name="solver_val" localSheetId="0" hidden="1">0</definedName>
    <definedName name="solver_ver" localSheetId="0" hidden="1">3</definedName>
    <definedName name="Top">Tabelle1!$B$7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3" l="1"/>
  <c r="K22" i="3"/>
  <c r="C7" i="3"/>
  <c r="H15" i="3" s="1"/>
  <c r="H13" i="3" l="1"/>
  <c r="H12" i="3"/>
  <c r="H14" i="3"/>
  <c r="H11" i="3"/>
  <c r="H10" i="3"/>
  <c r="D10" i="3"/>
  <c r="E10" i="3" s="1"/>
  <c r="J24" i="3"/>
  <c r="D11" i="3"/>
  <c r="E11" i="3" s="1"/>
  <c r="F11" i="3" s="1"/>
  <c r="D12" i="3"/>
  <c r="E12" i="3" s="1"/>
  <c r="F12" i="3" s="1"/>
  <c r="D13" i="3"/>
  <c r="E13" i="3" s="1"/>
  <c r="F13" i="3" s="1"/>
  <c r="D14" i="3"/>
  <c r="E14" i="3" s="1"/>
  <c r="F14" i="3" s="1"/>
  <c r="D15" i="3"/>
  <c r="E15" i="3" s="1"/>
  <c r="F15" i="3" s="1"/>
  <c r="H7" i="3" l="1"/>
  <c r="F10" i="3"/>
  <c r="F7" i="3" s="1"/>
  <c r="K8" i="3" s="1"/>
  <c r="J25" i="3"/>
  <c r="K24" i="3"/>
  <c r="K23" i="3"/>
  <c r="J26" i="3" l="1"/>
  <c r="K25" i="3"/>
  <c r="J27" i="3" l="1"/>
  <c r="K26" i="3"/>
  <c r="J28" i="3" l="1"/>
  <c r="K27" i="3"/>
  <c r="J29" i="3" l="1"/>
  <c r="K29" i="3" s="1"/>
  <c r="K28" i="3"/>
  <c r="J30" i="3" l="1"/>
  <c r="J31" i="3" l="1"/>
  <c r="K30" i="3"/>
  <c r="J32" i="3" l="1"/>
  <c r="K31" i="3"/>
  <c r="J33" i="3" l="1"/>
  <c r="K32" i="3"/>
  <c r="J34" i="3" l="1"/>
  <c r="K33" i="3"/>
  <c r="J35" i="3" l="1"/>
  <c r="K34" i="3"/>
  <c r="J36" i="3" l="1"/>
  <c r="K35" i="3"/>
  <c r="J37" i="3" l="1"/>
  <c r="K36" i="3"/>
  <c r="J38" i="3" l="1"/>
  <c r="K37" i="3"/>
  <c r="J39" i="3" l="1"/>
  <c r="K38" i="3"/>
  <c r="J40" i="3" l="1"/>
  <c r="K39" i="3"/>
  <c r="K40" i="3" l="1"/>
  <c r="J41" i="3"/>
  <c r="J42" i="3" l="1"/>
  <c r="K41" i="3"/>
  <c r="J43" i="3" l="1"/>
  <c r="K42" i="3"/>
  <c r="J44" i="3" l="1"/>
  <c r="K43" i="3"/>
  <c r="J45" i="3" l="1"/>
  <c r="K44" i="3"/>
  <c r="J46" i="3" l="1"/>
  <c r="K45" i="3"/>
  <c r="J47" i="3" l="1"/>
  <c r="K46" i="3"/>
  <c r="J48" i="3" l="1"/>
  <c r="K47" i="3"/>
  <c r="J49" i="3" l="1"/>
  <c r="K48" i="3"/>
  <c r="J50" i="3" l="1"/>
  <c r="K49" i="3"/>
  <c r="J51" i="3" l="1"/>
  <c r="K51" i="3" s="1"/>
  <c r="K50" i="3"/>
</calcChain>
</file>

<file path=xl/sharedStrings.xml><?xml version="1.0" encoding="utf-8"?>
<sst xmlns="http://schemas.openxmlformats.org/spreadsheetml/2006/main" count="24" uniqueCount="24">
  <si>
    <t>Y=Bottom + (X^Hillslope)*(Top-Bottom)/(X^HillSlope + EC50^HillSlope)</t>
  </si>
  <si>
    <t>bottom</t>
  </si>
  <si>
    <t>Hillslope</t>
  </si>
  <si>
    <t>Top</t>
  </si>
  <si>
    <t>EC50</t>
  </si>
  <si>
    <t>log(agonist) vs. response -- Variable slope (four parameters)</t>
  </si>
  <si>
    <t>dose ng/ml</t>
  </si>
  <si>
    <t>response measured</t>
  </si>
  <si>
    <t>resp_fitted</t>
  </si>
  <si>
    <t>fitted-measured</t>
  </si>
  <si>
    <t>dose</t>
  </si>
  <si>
    <t>Data &gt; Solver</t>
  </si>
  <si>
    <t>Put your data into the green cells, the rest is calculated, if necessary you can extend the columns</t>
  </si>
  <si>
    <t>fitting curve</t>
  </si>
  <si>
    <r>
      <t>(fitted-measured)</t>
    </r>
    <r>
      <rPr>
        <vertAlign val="superscript"/>
        <sz val="11"/>
        <color theme="1"/>
        <rFont val="Calibri"/>
        <family val="2"/>
        <scheme val="minor"/>
      </rPr>
      <t>2</t>
    </r>
  </si>
  <si>
    <t>mean measured y</t>
  </si>
  <si>
    <r>
      <t>( mean - measured)</t>
    </r>
    <r>
      <rPr>
        <vertAlign val="superscript"/>
        <sz val="11"/>
        <color rgb="FFFF0000"/>
        <rFont val="Calibri"/>
        <family val="2"/>
        <scheme val="minor"/>
      </rPr>
      <t>2</t>
    </r>
  </si>
  <si>
    <t xml:space="preserve">Sum of squares total (SStot): </t>
  </si>
  <si>
    <t>sum of (mean - measured)2</t>
  </si>
  <si>
    <t>Sum of squared residuals (SSres):</t>
  </si>
  <si>
    <r>
      <t xml:space="preserve"> sum of (fitted - measured)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:</t>
    </r>
  </si>
  <si>
    <r>
      <t>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 = 1.0 - (SSres/SStot) </t>
    </r>
  </si>
  <si>
    <r>
      <t>R</t>
    </r>
    <r>
      <rPr>
        <b/>
        <vertAlign val="superscript"/>
        <sz val="11"/>
        <rFont val="Calibri"/>
        <family val="2"/>
        <scheme val="minor"/>
      </rPr>
      <t>2</t>
    </r>
  </si>
  <si>
    <t>smoothed fitted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</si>
</sst>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6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9" tint="-0.249977111117893"/>
      <name val="Arial"/>
      <family val="2"/>
    </font>
    <font>
      <sz val="11"/>
      <name val="Arial"/>
      <family val="2"/>
    </font>
    <font>
      <sz val="11"/>
      <color rgb="FF333DFD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vertAlign val="superscript"/>
      <sz val="11"/>
      <name val="Arial"/>
      <family val="2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 applyFill="1"/>
    <xf numFmtId="0" fontId="0" fillId="2" borderId="0" xfId="0" applyFill="1"/>
    <xf numFmtId="0" fontId="5" fillId="0" borderId="0" xfId="0" applyFont="1"/>
    <xf numFmtId="0" fontId="4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/>
    <xf numFmtId="166" fontId="0" fillId="0" borderId="0" xfId="0" applyNumberFormat="1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/>
    <xf numFmtId="164" fontId="0" fillId="4" borderId="0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6" fillId="4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6" fillId="3" borderId="0" xfId="0" applyFont="1" applyFill="1" applyAlignment="1">
      <alignment vertical="center"/>
    </xf>
    <xf numFmtId="0" fontId="0" fillId="5" borderId="0" xfId="0" applyFill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333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Tabelle1!$C$9</c:f>
              <c:strCache>
                <c:ptCount val="1"/>
                <c:pt idx="0">
                  <c:v>response measured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333DFD"/>
                </a:solidFill>
              </a:ln>
              <a:effectLst/>
            </c:spPr>
          </c:marker>
          <c:xVal>
            <c:numRef>
              <c:f>Tabelle1!$B$10:$B$15</c:f>
              <c:numCache>
                <c:formatCode>General</c:formatCode>
                <c:ptCount val="6"/>
                <c:pt idx="0">
                  <c:v>100000</c:v>
                </c:pt>
                <c:pt idx="1">
                  <c:v>10000</c:v>
                </c:pt>
                <c:pt idx="2">
                  <c:v>1000</c:v>
                </c:pt>
                <c:pt idx="3">
                  <c:v>100</c:v>
                </c:pt>
                <c:pt idx="4">
                  <c:v>10</c:v>
                </c:pt>
                <c:pt idx="5">
                  <c:v>1</c:v>
                </c:pt>
              </c:numCache>
            </c:numRef>
          </c:xVal>
          <c:yVal>
            <c:numRef>
              <c:f>Tabelle1!$C$10:$C$15</c:f>
              <c:numCache>
                <c:formatCode>General</c:formatCode>
                <c:ptCount val="6"/>
                <c:pt idx="0">
                  <c:v>90</c:v>
                </c:pt>
                <c:pt idx="1">
                  <c:v>80</c:v>
                </c:pt>
                <c:pt idx="2">
                  <c:v>60</c:v>
                </c:pt>
                <c:pt idx="3">
                  <c:v>20</c:v>
                </c:pt>
                <c:pt idx="4">
                  <c:v>3</c:v>
                </c:pt>
                <c:pt idx="5">
                  <c:v>0.56999999999999995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C4-4EB7-B91F-ACDF06D7D683}"/>
            </c:ext>
          </c:extLst>
        </c:ser>
        <c:ser>
          <c:idx val="2"/>
          <c:order val="1"/>
          <c:tx>
            <c:strRef>
              <c:f>Tabelle1!$K$21</c:f>
              <c:strCache>
                <c:ptCount val="1"/>
                <c:pt idx="0">
                  <c:v>fitting curve</c:v>
                </c:pt>
              </c:strCache>
            </c:strRef>
          </c:tx>
          <c:spPr>
            <a:ln w="19050" cap="rnd">
              <a:solidFill>
                <a:srgbClr val="333DFD"/>
              </a:solidFill>
              <a:round/>
            </a:ln>
            <a:effectLst/>
          </c:spPr>
          <c:marker>
            <c:symbol val="none"/>
          </c:marker>
          <c:xVal>
            <c:numRef>
              <c:f>Tabelle1!$J$22:$J$51</c:f>
              <c:numCache>
                <c:formatCode>0.00</c:formatCode>
                <c:ptCount val="30"/>
                <c:pt idx="0" formatCode="General">
                  <c:v>1</c:v>
                </c:pt>
                <c:pt idx="1">
                  <c:v>1.5</c:v>
                </c:pt>
                <c:pt idx="2">
                  <c:v>2.25</c:v>
                </c:pt>
                <c:pt idx="3">
                  <c:v>3.375</c:v>
                </c:pt>
                <c:pt idx="4">
                  <c:v>5.0625</c:v>
                </c:pt>
                <c:pt idx="5">
                  <c:v>7.59375</c:v>
                </c:pt>
                <c:pt idx="6">
                  <c:v>11.390625</c:v>
                </c:pt>
                <c:pt idx="7">
                  <c:v>17.0859375</c:v>
                </c:pt>
                <c:pt idx="8">
                  <c:v>25.62890625</c:v>
                </c:pt>
                <c:pt idx="9">
                  <c:v>38.443359375</c:v>
                </c:pt>
                <c:pt idx="10">
                  <c:v>57.6650390625</c:v>
                </c:pt>
                <c:pt idx="11">
                  <c:v>86.49755859375</c:v>
                </c:pt>
                <c:pt idx="12">
                  <c:v>129.746337890625</c:v>
                </c:pt>
                <c:pt idx="13">
                  <c:v>194.6195068359375</c:v>
                </c:pt>
                <c:pt idx="14">
                  <c:v>291.92926025390625</c:v>
                </c:pt>
                <c:pt idx="15">
                  <c:v>437.89389038085938</c:v>
                </c:pt>
                <c:pt idx="16">
                  <c:v>656.84083557128906</c:v>
                </c:pt>
                <c:pt idx="17">
                  <c:v>985.26125335693359</c:v>
                </c:pt>
                <c:pt idx="18">
                  <c:v>1477.8918800354004</c:v>
                </c:pt>
                <c:pt idx="19">
                  <c:v>2216.8378200531006</c:v>
                </c:pt>
                <c:pt idx="20">
                  <c:v>3325.2567300796509</c:v>
                </c:pt>
                <c:pt idx="21">
                  <c:v>4987.8850951194763</c:v>
                </c:pt>
                <c:pt idx="22">
                  <c:v>7481.8276426792145</c:v>
                </c:pt>
                <c:pt idx="23">
                  <c:v>11222.741464018822</c:v>
                </c:pt>
                <c:pt idx="24">
                  <c:v>16834.112196028233</c:v>
                </c:pt>
                <c:pt idx="25">
                  <c:v>25251.168294042349</c:v>
                </c:pt>
                <c:pt idx="26">
                  <c:v>37876.752441063523</c:v>
                </c:pt>
                <c:pt idx="27">
                  <c:v>56815.128661595285</c:v>
                </c:pt>
                <c:pt idx="28">
                  <c:v>85222.692992392927</c:v>
                </c:pt>
                <c:pt idx="29">
                  <c:v>127834.03948858939</c:v>
                </c:pt>
              </c:numCache>
            </c:numRef>
          </c:xVal>
          <c:yVal>
            <c:numRef>
              <c:f>Tabelle1!$K$22:$K$51</c:f>
              <c:numCache>
                <c:formatCode>General</c:formatCode>
                <c:ptCount val="30"/>
                <c:pt idx="0">
                  <c:v>0.6119625366159217</c:v>
                </c:pt>
                <c:pt idx="1">
                  <c:v>0.84965981447211925</c:v>
                </c:pt>
                <c:pt idx="2">
                  <c:v>1.1784548085469515</c:v>
                </c:pt>
                <c:pt idx="3">
                  <c:v>1.632133944999236</c:v>
                </c:pt>
                <c:pt idx="4">
                  <c:v>2.2559930624225824</c:v>
                </c:pt>
                <c:pt idx="5">
                  <c:v>3.1098444482375243</c:v>
                </c:pt>
                <c:pt idx="6">
                  <c:v>4.270987472102048</c:v>
                </c:pt>
                <c:pt idx="7">
                  <c:v>5.8362827083313578</c:v>
                </c:pt>
                <c:pt idx="8">
                  <c:v>7.9217409248112398</c:v>
                </c:pt>
                <c:pt idx="9">
                  <c:v>10.657123385530982</c:v>
                </c:pt>
                <c:pt idx="10">
                  <c:v>14.172337688393867</c:v>
                </c:pt>
                <c:pt idx="11">
                  <c:v>18.572850205452308</c:v>
                </c:pt>
                <c:pt idx="12">
                  <c:v>23.904384806500548</c:v>
                </c:pt>
                <c:pt idx="13">
                  <c:v>30.113825750678291</c:v>
                </c:pt>
                <c:pt idx="14">
                  <c:v>37.021695223502633</c:v>
                </c:pt>
                <c:pt idx="15">
                  <c:v>44.325410768503261</c:v>
                </c:pt>
                <c:pt idx="16">
                  <c:v>51.643861412250466</c:v>
                </c:pt>
                <c:pt idx="17">
                  <c:v>58.592891675521571</c:v>
                </c:pt>
                <c:pt idx="18">
                  <c:v>64.862047135500092</c:v>
                </c:pt>
                <c:pt idx="19">
                  <c:v>70.262101535040571</c:v>
                </c:pt>
                <c:pt idx="20">
                  <c:v>74.731226355730143</c:v>
                </c:pt>
                <c:pt idx="21">
                  <c:v>78.309112730724308</c:v>
                </c:pt>
                <c:pt idx="22">
                  <c:v>81.098109807398231</c:v>
                </c:pt>
                <c:pt idx="23">
                  <c:v>83.227299981851047</c:v>
                </c:pt>
                <c:pt idx="24">
                  <c:v>84.827045695451517</c:v>
                </c:pt>
                <c:pt idx="25">
                  <c:v>86.014646408727813</c:v>
                </c:pt>
                <c:pt idx="26">
                  <c:v>86.888444358716811</c:v>
                </c:pt>
                <c:pt idx="27">
                  <c:v>87.527140430402412</c:v>
                </c:pt>
                <c:pt idx="28">
                  <c:v>87.991748838036997</c:v>
                </c:pt>
                <c:pt idx="29">
                  <c:v>88.328538117839187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88E-4A8E-A1BB-852DFBF19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8872272"/>
        <c:axId val="968879760"/>
      </c:scatterChart>
      <c:valAx>
        <c:axId val="96887227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accent1">
                  <a:alpha val="36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68879760"/>
        <c:crosses val="autoZero"/>
        <c:crossBetween val="midCat"/>
      </c:valAx>
      <c:valAx>
        <c:axId val="968879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688722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20</xdr:row>
      <xdr:rowOff>57149</xdr:rowOff>
    </xdr:from>
    <xdr:to>
      <xdr:col>5</xdr:col>
      <xdr:colOff>914400</xdr:colOff>
      <xdr:row>36</xdr:row>
      <xdr:rowOff>57150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9525</xdr:colOff>
      <xdr:row>3</xdr:row>
      <xdr:rowOff>0</xdr:rowOff>
    </xdr:from>
    <xdr:to>
      <xdr:col>20</xdr:col>
      <xdr:colOff>104096</xdr:colOff>
      <xdr:row>32</xdr:row>
      <xdr:rowOff>65962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8FFC7ED-3B48-49B5-ADC4-F68273DC8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96775" y="571500"/>
          <a:ext cx="5428571" cy="57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1"/>
  <sheetViews>
    <sheetView tabSelected="1" workbookViewId="0">
      <selection activeCell="J24" sqref="J24"/>
    </sheetView>
  </sheetViews>
  <sheetFormatPr baseColWidth="10" defaultColWidth="11.42578125" defaultRowHeight="15" x14ac:dyDescent="0.25"/>
  <cols>
    <col min="3" max="3" width="19.42578125" style="14" customWidth="1"/>
    <col min="4" max="4" width="13.140625" customWidth="1"/>
    <col min="5" max="5" width="17.28515625" customWidth="1"/>
    <col min="6" max="6" width="17.5703125" style="14" customWidth="1"/>
    <col min="7" max="7" width="14.42578125" customWidth="1"/>
    <col min="8" max="8" width="16.140625" customWidth="1"/>
    <col min="9" max="9" width="19" customWidth="1"/>
    <col min="10" max="10" width="10.140625" customWidth="1"/>
  </cols>
  <sheetData>
    <row r="1" spans="1:16" ht="36.75" customHeight="1" x14ac:dyDescent="0.25">
      <c r="B1" s="24" t="s">
        <v>12</v>
      </c>
      <c r="C1" s="10"/>
      <c r="D1" s="8"/>
      <c r="E1" s="8"/>
      <c r="F1" s="10"/>
      <c r="G1" s="8"/>
    </row>
    <row r="2" spans="1:16" x14ac:dyDescent="0.25">
      <c r="B2" s="4" t="s">
        <v>5</v>
      </c>
      <c r="C2" s="6"/>
      <c r="D2" s="5"/>
      <c r="E2" s="5"/>
      <c r="F2" s="6"/>
      <c r="G2" s="5"/>
      <c r="H2" s="5"/>
      <c r="I2" s="5"/>
      <c r="J2" s="5"/>
      <c r="K2" s="5"/>
      <c r="L2" s="5"/>
      <c r="O2" s="5" t="s">
        <v>11</v>
      </c>
    </row>
    <row r="3" spans="1:16" x14ac:dyDescent="0.25">
      <c r="B3" s="15" t="s">
        <v>0</v>
      </c>
      <c r="C3" s="6"/>
      <c r="E3" s="5"/>
      <c r="F3" s="6"/>
      <c r="G3" s="5"/>
      <c r="H3" s="5"/>
      <c r="I3" s="5"/>
      <c r="J3" s="5"/>
      <c r="K3" s="5"/>
      <c r="L3" s="5"/>
    </row>
    <row r="4" spans="1:16" x14ac:dyDescent="0.25">
      <c r="B4" s="15"/>
      <c r="C4" s="6"/>
      <c r="E4" s="5"/>
      <c r="G4" s="5"/>
      <c r="H4" s="5"/>
      <c r="I4" s="5"/>
      <c r="J4" s="5"/>
      <c r="K4" s="5"/>
      <c r="L4" s="5"/>
    </row>
    <row r="5" spans="1:16" x14ac:dyDescent="0.25">
      <c r="A5" s="11" t="s">
        <v>1</v>
      </c>
      <c r="B5" s="2">
        <v>0</v>
      </c>
      <c r="E5" s="5"/>
      <c r="F5" s="21" t="s">
        <v>19</v>
      </c>
      <c r="G5" s="18"/>
      <c r="H5" s="25" t="s">
        <v>17</v>
      </c>
      <c r="I5" s="25"/>
      <c r="K5" s="5"/>
      <c r="L5" s="5"/>
    </row>
    <row r="6" spans="1:16" ht="17.25" x14ac:dyDescent="0.25">
      <c r="A6" s="11" t="s">
        <v>2</v>
      </c>
      <c r="B6" s="2">
        <v>0.81598092297513591</v>
      </c>
      <c r="C6" s="6" t="s">
        <v>15</v>
      </c>
      <c r="F6" s="17" t="s">
        <v>20</v>
      </c>
      <c r="G6" s="18"/>
      <c r="H6" s="25" t="s">
        <v>18</v>
      </c>
      <c r="I6" s="25"/>
      <c r="L6" s="5"/>
    </row>
    <row r="7" spans="1:16" ht="17.25" x14ac:dyDescent="0.25">
      <c r="A7" s="11" t="s">
        <v>3</v>
      </c>
      <c r="B7" s="2">
        <v>89.199142702190173</v>
      </c>
      <c r="C7" s="16">
        <f>AVERAGE(C$10:C$1048576)</f>
        <v>42.261666666666663</v>
      </c>
      <c r="F7" s="19">
        <f>SUM(F$10:F$1048576)</f>
        <v>12.889883235214212</v>
      </c>
      <c r="G7" s="18"/>
      <c r="H7" s="25">
        <f>SUM(H$10:H$1048576)</f>
        <v>7793.0340833333339</v>
      </c>
      <c r="I7" s="25"/>
      <c r="K7" s="4" t="s">
        <v>21</v>
      </c>
    </row>
    <row r="8" spans="1:16" ht="17.25" x14ac:dyDescent="0.25">
      <c r="A8" s="11" t="s">
        <v>4</v>
      </c>
      <c r="B8" s="2">
        <v>444.54163862837032</v>
      </c>
      <c r="E8" s="5"/>
      <c r="F8" s="20"/>
      <c r="G8" s="18"/>
      <c r="H8" s="25"/>
      <c r="I8" s="25"/>
      <c r="K8" s="22">
        <f>1-(F7/H7)</f>
        <v>0.99834597371224365</v>
      </c>
      <c r="L8" s="23" t="s">
        <v>22</v>
      </c>
    </row>
    <row r="9" spans="1:16" ht="17.25" x14ac:dyDescent="0.25">
      <c r="B9" s="1" t="s">
        <v>6</v>
      </c>
      <c r="C9" s="6" t="s">
        <v>7</v>
      </c>
      <c r="D9" s="6" t="s">
        <v>8</v>
      </c>
      <c r="E9" s="6" t="s">
        <v>9</v>
      </c>
      <c r="F9" s="20" t="s">
        <v>14</v>
      </c>
      <c r="G9" s="18"/>
      <c r="H9" s="25" t="s">
        <v>16</v>
      </c>
      <c r="I9" s="25"/>
    </row>
    <row r="10" spans="1:16" x14ac:dyDescent="0.25">
      <c r="B10" s="9">
        <v>100000</v>
      </c>
      <c r="C10" s="10">
        <v>90</v>
      </c>
      <c r="D10" s="7">
        <f>bottom+(B10^Hillslope)*(Top-bottom)/(B10^Hillslope+EC50_^Hillslope)</f>
        <v>88.137684098428863</v>
      </c>
      <c r="E10" s="7">
        <f>D10-C10</f>
        <v>-1.8623159015711366</v>
      </c>
      <c r="F10" s="19">
        <f>E10^2</f>
        <v>3.4682205172447151</v>
      </c>
      <c r="G10" s="18"/>
      <c r="H10" s="25">
        <f>(C$7-C10)^2</f>
        <v>2278.948469444445</v>
      </c>
      <c r="I10" s="25"/>
    </row>
    <row r="11" spans="1:16" x14ac:dyDescent="0.25">
      <c r="B11" s="9">
        <v>10000</v>
      </c>
      <c r="C11" s="10">
        <v>80</v>
      </c>
      <c r="D11" s="7">
        <f t="shared" ref="D11:D15" si="0">bottom+(B11^Hillslope)*(Top-bottom)/(B11^Hillslope+EC50_^Hillslope)</f>
        <v>82.680941484776227</v>
      </c>
      <c r="E11" s="7">
        <f t="shared" ref="E11:E15" si="1">D11-C11</f>
        <v>2.680941484776227</v>
      </c>
      <c r="F11" s="19">
        <f t="shared" ref="F11:F15" si="2">E11^2</f>
        <v>7.1874472447941606</v>
      </c>
      <c r="G11" s="18"/>
      <c r="H11" s="25">
        <f>(C$7-C11)^2</f>
        <v>1424.1818027777781</v>
      </c>
      <c r="I11" s="25"/>
    </row>
    <row r="12" spans="1:16" x14ac:dyDescent="0.25">
      <c r="B12" s="9">
        <v>1000</v>
      </c>
      <c r="C12" s="10">
        <v>60</v>
      </c>
      <c r="D12" s="7">
        <f t="shared" si="0"/>
        <v>58.836014234297018</v>
      </c>
      <c r="E12" s="7">
        <f t="shared" si="1"/>
        <v>-1.1639857657029822</v>
      </c>
      <c r="F12" s="19">
        <f t="shared" si="2"/>
        <v>1.3548628627591577</v>
      </c>
      <c r="G12" s="18"/>
      <c r="H12" s="25">
        <f>(C$7-C12)^2</f>
        <v>314.64846944444457</v>
      </c>
      <c r="I12" s="25"/>
    </row>
    <row r="13" spans="1:16" x14ac:dyDescent="0.25">
      <c r="B13" s="9">
        <v>100</v>
      </c>
      <c r="C13" s="10">
        <v>20</v>
      </c>
      <c r="D13" s="7">
        <f t="shared" si="0"/>
        <v>20.373515790120873</v>
      </c>
      <c r="E13" s="7">
        <f t="shared" si="1"/>
        <v>0.37351579012087299</v>
      </c>
      <c r="F13" s="19">
        <f t="shared" si="2"/>
        <v>0.13951404546962004</v>
      </c>
      <c r="G13" s="18"/>
      <c r="H13" s="25">
        <f>(C$7-C13)^2</f>
        <v>495.58180277777763</v>
      </c>
      <c r="I13" s="25"/>
    </row>
    <row r="14" spans="1:16" x14ac:dyDescent="0.25">
      <c r="B14" s="9">
        <v>10</v>
      </c>
      <c r="C14" s="10">
        <v>3</v>
      </c>
      <c r="D14" s="7">
        <f t="shared" si="0"/>
        <v>3.8591144920598865</v>
      </c>
      <c r="E14" s="7">
        <f t="shared" si="1"/>
        <v>0.85911449205988655</v>
      </c>
      <c r="F14" s="19">
        <f t="shared" si="2"/>
        <v>0.73807771046731685</v>
      </c>
      <c r="G14" s="18"/>
      <c r="H14" s="25">
        <f>(C$7-C14)^2</f>
        <v>1541.4784694444443</v>
      </c>
      <c r="I14" s="25"/>
    </row>
    <row r="15" spans="1:16" x14ac:dyDescent="0.25">
      <c r="B15" s="9">
        <v>1</v>
      </c>
      <c r="C15" s="10">
        <v>0.56999999999999995</v>
      </c>
      <c r="D15" s="7">
        <f t="shared" si="0"/>
        <v>0.6119625366159217</v>
      </c>
      <c r="E15" s="7">
        <f t="shared" si="1"/>
        <v>4.1962536615921753E-2</v>
      </c>
      <c r="F15" s="19">
        <f t="shared" si="2"/>
        <v>1.7608544792425739E-3</v>
      </c>
      <c r="G15" s="18"/>
      <c r="H15" s="25">
        <f>(C$7-C15)^2</f>
        <v>1738.195069444444</v>
      </c>
      <c r="I15" s="25"/>
    </row>
    <row r="16" spans="1:16" x14ac:dyDescent="0.25">
      <c r="B16" s="5"/>
      <c r="C16" s="6"/>
      <c r="D16" s="5"/>
      <c r="E16" s="5"/>
      <c r="H16" s="5"/>
      <c r="M16" s="5"/>
      <c r="N16" s="5"/>
      <c r="O16" s="5"/>
      <c r="P16" s="5"/>
    </row>
    <row r="17" spans="2:11" x14ac:dyDescent="0.25">
      <c r="H17" s="5"/>
    </row>
    <row r="18" spans="2:11" x14ac:dyDescent="0.25">
      <c r="C18" s="6"/>
      <c r="D18" s="5"/>
      <c r="E18" s="5"/>
    </row>
    <row r="19" spans="2:11" x14ac:dyDescent="0.25">
      <c r="B19" s="5"/>
      <c r="C19" s="6"/>
      <c r="D19" s="5"/>
      <c r="E19" s="5"/>
    </row>
    <row r="20" spans="2:11" x14ac:dyDescent="0.25">
      <c r="B20" s="5"/>
      <c r="C20" s="6"/>
      <c r="D20" s="5"/>
      <c r="E20" s="5"/>
      <c r="I20" s="5"/>
      <c r="J20" s="3" t="s">
        <v>23</v>
      </c>
    </row>
    <row r="21" spans="2:11" x14ac:dyDescent="0.25">
      <c r="B21" s="5"/>
      <c r="C21" s="6"/>
      <c r="D21" s="5"/>
      <c r="E21" s="5"/>
      <c r="J21" s="12" t="s">
        <v>10</v>
      </c>
      <c r="K21" s="3" t="s">
        <v>13</v>
      </c>
    </row>
    <row r="22" spans="2:11" x14ac:dyDescent="0.25">
      <c r="B22" s="5"/>
      <c r="C22" s="6"/>
      <c r="D22" s="5"/>
      <c r="E22" s="5"/>
      <c r="I22" s="5"/>
      <c r="J22" s="12">
        <v>1</v>
      </c>
      <c r="K22" s="3">
        <f>bottom+(J22^Hillslope)*(Top-bottom)/(J22^Hillslope+EC50_^Hillslope)</f>
        <v>0.6119625366159217</v>
      </c>
    </row>
    <row r="23" spans="2:11" x14ac:dyDescent="0.25">
      <c r="J23" s="13">
        <f>J22*1.5</f>
        <v>1.5</v>
      </c>
      <c r="K23" s="3">
        <f t="shared" ref="K23:K51" si="3">bottom+(J23^Hillslope)*(Top-bottom)/(J23^Hillslope+EC50_^Hillslope)</f>
        <v>0.84965981447211925</v>
      </c>
    </row>
    <row r="24" spans="2:11" x14ac:dyDescent="0.25">
      <c r="J24" s="13">
        <f t="shared" ref="J23:J51" si="4">J23*1.5</f>
        <v>2.25</v>
      </c>
      <c r="K24" s="3">
        <f t="shared" si="3"/>
        <v>1.1784548085469515</v>
      </c>
    </row>
    <row r="25" spans="2:11" x14ac:dyDescent="0.25">
      <c r="J25" s="13">
        <f t="shared" si="4"/>
        <v>3.375</v>
      </c>
      <c r="K25" s="3">
        <f t="shared" si="3"/>
        <v>1.632133944999236</v>
      </c>
    </row>
    <row r="26" spans="2:11" x14ac:dyDescent="0.25">
      <c r="J26" s="13">
        <f t="shared" si="4"/>
        <v>5.0625</v>
      </c>
      <c r="K26" s="3">
        <f t="shared" si="3"/>
        <v>2.2559930624225824</v>
      </c>
    </row>
    <row r="27" spans="2:11" x14ac:dyDescent="0.25">
      <c r="J27" s="13">
        <f t="shared" si="4"/>
        <v>7.59375</v>
      </c>
      <c r="K27" s="3">
        <f t="shared" si="3"/>
        <v>3.1098444482375243</v>
      </c>
    </row>
    <row r="28" spans="2:11" x14ac:dyDescent="0.25">
      <c r="J28" s="13">
        <f t="shared" si="4"/>
        <v>11.390625</v>
      </c>
      <c r="K28" s="3">
        <f t="shared" si="3"/>
        <v>4.270987472102048</v>
      </c>
    </row>
    <row r="29" spans="2:11" x14ac:dyDescent="0.25">
      <c r="J29" s="13">
        <f t="shared" si="4"/>
        <v>17.0859375</v>
      </c>
      <c r="K29" s="3">
        <f>bottom+(J29^Hillslope)*(Top-bottom)/(J29^Hillslope+EC50_^Hillslope)</f>
        <v>5.8362827083313578</v>
      </c>
    </row>
    <row r="30" spans="2:11" x14ac:dyDescent="0.25">
      <c r="J30" s="13">
        <f t="shared" si="4"/>
        <v>25.62890625</v>
      </c>
      <c r="K30" s="3">
        <f t="shared" si="3"/>
        <v>7.9217409248112398</v>
      </c>
    </row>
    <row r="31" spans="2:11" x14ac:dyDescent="0.25">
      <c r="J31" s="13">
        <f t="shared" si="4"/>
        <v>38.443359375</v>
      </c>
      <c r="K31" s="3">
        <f t="shared" si="3"/>
        <v>10.657123385530982</v>
      </c>
    </row>
    <row r="32" spans="2:11" x14ac:dyDescent="0.25">
      <c r="J32" s="13">
        <f t="shared" si="4"/>
        <v>57.6650390625</v>
      </c>
      <c r="K32" s="3">
        <f t="shared" si="3"/>
        <v>14.172337688393867</v>
      </c>
    </row>
    <row r="33" spans="10:11" x14ac:dyDescent="0.25">
      <c r="J33" s="13">
        <f t="shared" si="4"/>
        <v>86.49755859375</v>
      </c>
      <c r="K33" s="3">
        <f t="shared" si="3"/>
        <v>18.572850205452308</v>
      </c>
    </row>
    <row r="34" spans="10:11" x14ac:dyDescent="0.25">
      <c r="J34" s="13">
        <f t="shared" si="4"/>
        <v>129.746337890625</v>
      </c>
      <c r="K34" s="3">
        <f t="shared" si="3"/>
        <v>23.904384806500548</v>
      </c>
    </row>
    <row r="35" spans="10:11" x14ac:dyDescent="0.25">
      <c r="J35" s="13">
        <f t="shared" si="4"/>
        <v>194.6195068359375</v>
      </c>
      <c r="K35" s="3">
        <f t="shared" si="3"/>
        <v>30.113825750678291</v>
      </c>
    </row>
    <row r="36" spans="10:11" x14ac:dyDescent="0.25">
      <c r="J36" s="13">
        <f t="shared" si="4"/>
        <v>291.92926025390625</v>
      </c>
      <c r="K36" s="3">
        <f t="shared" si="3"/>
        <v>37.021695223502633</v>
      </c>
    </row>
    <row r="37" spans="10:11" x14ac:dyDescent="0.25">
      <c r="J37" s="13">
        <f t="shared" si="4"/>
        <v>437.89389038085938</v>
      </c>
      <c r="K37" s="3">
        <f t="shared" si="3"/>
        <v>44.325410768503261</v>
      </c>
    </row>
    <row r="38" spans="10:11" x14ac:dyDescent="0.25">
      <c r="J38" s="13">
        <f t="shared" si="4"/>
        <v>656.84083557128906</v>
      </c>
      <c r="K38" s="3">
        <f t="shared" si="3"/>
        <v>51.643861412250466</v>
      </c>
    </row>
    <row r="39" spans="10:11" x14ac:dyDescent="0.25">
      <c r="J39" s="13">
        <f t="shared" si="4"/>
        <v>985.26125335693359</v>
      </c>
      <c r="K39" s="3">
        <f t="shared" si="3"/>
        <v>58.592891675521571</v>
      </c>
    </row>
    <row r="40" spans="10:11" x14ac:dyDescent="0.25">
      <c r="J40" s="13">
        <f t="shared" si="4"/>
        <v>1477.8918800354004</v>
      </c>
      <c r="K40" s="3">
        <f t="shared" si="3"/>
        <v>64.862047135500092</v>
      </c>
    </row>
    <row r="41" spans="10:11" x14ac:dyDescent="0.25">
      <c r="J41" s="13">
        <f t="shared" si="4"/>
        <v>2216.8378200531006</v>
      </c>
      <c r="K41" s="3">
        <f t="shared" si="3"/>
        <v>70.262101535040571</v>
      </c>
    </row>
    <row r="42" spans="10:11" x14ac:dyDescent="0.25">
      <c r="J42" s="13">
        <f t="shared" si="4"/>
        <v>3325.2567300796509</v>
      </c>
      <c r="K42" s="3">
        <f t="shared" si="3"/>
        <v>74.731226355730143</v>
      </c>
    </row>
    <row r="43" spans="10:11" x14ac:dyDescent="0.25">
      <c r="J43" s="13">
        <f t="shared" si="4"/>
        <v>4987.8850951194763</v>
      </c>
      <c r="K43" s="3">
        <f t="shared" si="3"/>
        <v>78.309112730724308</v>
      </c>
    </row>
    <row r="44" spans="10:11" x14ac:dyDescent="0.25">
      <c r="J44" s="13">
        <f t="shared" si="4"/>
        <v>7481.8276426792145</v>
      </c>
      <c r="K44" s="3">
        <f t="shared" si="3"/>
        <v>81.098109807398231</v>
      </c>
    </row>
    <row r="45" spans="10:11" x14ac:dyDescent="0.25">
      <c r="J45" s="13">
        <f t="shared" si="4"/>
        <v>11222.741464018822</v>
      </c>
      <c r="K45" s="3">
        <f t="shared" si="3"/>
        <v>83.227299981851047</v>
      </c>
    </row>
    <row r="46" spans="10:11" x14ac:dyDescent="0.25">
      <c r="J46" s="13">
        <f t="shared" si="4"/>
        <v>16834.112196028233</v>
      </c>
      <c r="K46" s="3">
        <f t="shared" si="3"/>
        <v>84.827045695451517</v>
      </c>
    </row>
    <row r="47" spans="10:11" x14ac:dyDescent="0.25">
      <c r="J47" s="13">
        <f t="shared" si="4"/>
        <v>25251.168294042349</v>
      </c>
      <c r="K47" s="3">
        <f t="shared" si="3"/>
        <v>86.014646408727813</v>
      </c>
    </row>
    <row r="48" spans="10:11" x14ac:dyDescent="0.25">
      <c r="J48" s="13">
        <f t="shared" si="4"/>
        <v>37876.752441063523</v>
      </c>
      <c r="K48" s="3">
        <f t="shared" si="3"/>
        <v>86.888444358716811</v>
      </c>
    </row>
    <row r="49" spans="10:11" x14ac:dyDescent="0.25">
      <c r="J49" s="13">
        <f t="shared" si="4"/>
        <v>56815.128661595285</v>
      </c>
      <c r="K49" s="3">
        <f t="shared" si="3"/>
        <v>87.527140430402412</v>
      </c>
    </row>
    <row r="50" spans="10:11" x14ac:dyDescent="0.25">
      <c r="J50" s="13">
        <f t="shared" si="4"/>
        <v>85222.692992392927</v>
      </c>
      <c r="K50" s="3">
        <f t="shared" si="3"/>
        <v>87.991748838036997</v>
      </c>
    </row>
    <row r="51" spans="10:11" x14ac:dyDescent="0.25">
      <c r="J51" s="13">
        <f t="shared" si="4"/>
        <v>127834.03948858939</v>
      </c>
      <c r="K51" s="3">
        <f t="shared" si="3"/>
        <v>88.328538117839187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Tabelle1</vt:lpstr>
      <vt:lpstr>bottom</vt:lpstr>
      <vt:lpstr>EC50_</vt:lpstr>
      <vt:lpstr>Hillslope</vt:lpstr>
      <vt:lpstr>Top</vt:lpstr>
    </vt:vector>
  </TitlesOfParts>
  <Company>PathoPhys - AKH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PathoPhys</dc:creator>
  <cp:lastModifiedBy>schmidj</cp:lastModifiedBy>
  <dcterms:created xsi:type="dcterms:W3CDTF">2021-10-21T14:22:37Z</dcterms:created>
  <dcterms:modified xsi:type="dcterms:W3CDTF">2022-10-25T13:26:56Z</dcterms:modified>
</cp:coreProperties>
</file>